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50" yWindow="30" windowWidth="6110" windowHeight="7550"/>
  </bookViews>
  <sheets>
    <sheet name="ECEW Backbone 3-Year Budget" sheetId="6" r:id="rId1"/>
  </sheets>
  <calcPr calcId="145621"/>
</workbook>
</file>

<file path=xl/calcChain.xml><?xml version="1.0" encoding="utf-8"?>
<calcChain xmlns="http://schemas.openxmlformats.org/spreadsheetml/2006/main">
  <c r="B51" i="6" l="1"/>
  <c r="B50" i="6"/>
  <c r="B49" i="6"/>
  <c r="B54" i="6" l="1"/>
  <c r="B53" i="6"/>
  <c r="B52" i="6"/>
  <c r="B48" i="6"/>
  <c r="B47" i="6"/>
  <c r="J25" i="6"/>
  <c r="I25" i="6"/>
  <c r="H25" i="6"/>
  <c r="J24" i="6"/>
  <c r="I24" i="6"/>
  <c r="H24" i="6"/>
  <c r="H9" i="6"/>
  <c r="B46" i="6"/>
  <c r="D7" i="6"/>
  <c r="J14" i="6" l="1"/>
  <c r="H14" i="6"/>
  <c r="I14" i="6"/>
  <c r="D8" i="6"/>
  <c r="D6" i="6"/>
  <c r="H13" i="6" s="1"/>
  <c r="D5" i="6"/>
  <c r="H12" i="6" s="1"/>
  <c r="H26" i="6"/>
  <c r="I26" i="6" s="1"/>
  <c r="J26" i="6" s="1"/>
  <c r="B57" i="6"/>
  <c r="I13" i="6"/>
  <c r="J12" i="6"/>
  <c r="I12" i="6"/>
  <c r="B16" i="6"/>
  <c r="H23" i="6"/>
  <c r="I23" i="6" s="1"/>
  <c r="J23" i="6" s="1"/>
  <c r="J13" i="6" l="1"/>
  <c r="I15" i="6"/>
  <c r="I16" i="6" s="1"/>
  <c r="J15" i="6"/>
  <c r="H15" i="6"/>
  <c r="H16" i="6" s="1"/>
  <c r="H22" i="6"/>
  <c r="I22" i="6" s="1"/>
  <c r="J22" i="6" s="1"/>
  <c r="J9" i="6"/>
  <c r="J21" i="6" s="1"/>
  <c r="I9" i="6"/>
  <c r="I21" i="6" s="1"/>
  <c r="H21" i="6"/>
  <c r="H27" i="6" s="1"/>
  <c r="H20" i="6"/>
  <c r="I20" i="6" s="1"/>
  <c r="J16" i="6" l="1"/>
  <c r="I27" i="6"/>
  <c r="H17" i="6"/>
  <c r="I17" i="6"/>
  <c r="J17" i="6"/>
  <c r="J20" i="6"/>
  <c r="J27" i="6" s="1"/>
  <c r="J29" i="6" l="1"/>
  <c r="J38" i="6" s="1"/>
  <c r="I29" i="6"/>
  <c r="I38" i="6" s="1"/>
  <c r="H29" i="6"/>
  <c r="H38" i="6" s="1"/>
  <c r="J30" i="6" l="1"/>
  <c r="J39" i="6"/>
</calcChain>
</file>

<file path=xl/sharedStrings.xml><?xml version="1.0" encoding="utf-8"?>
<sst xmlns="http://schemas.openxmlformats.org/spreadsheetml/2006/main" count="78" uniqueCount="68">
  <si>
    <t>Notes</t>
  </si>
  <si>
    <t>Director</t>
  </si>
  <si>
    <t>a</t>
  </si>
  <si>
    <t>b</t>
  </si>
  <si>
    <t>SALARY COSTS SUBTOTAL</t>
  </si>
  <si>
    <t>d</t>
  </si>
  <si>
    <t>e</t>
  </si>
  <si>
    <t>TOTAL OF MAJOR COST CATEGORIES</t>
  </si>
  <si>
    <t>Funding already secured</t>
  </si>
  <si>
    <t>Amount still to be raised</t>
  </si>
  <si>
    <t>Notes:</t>
  </si>
  <si>
    <t>Year 1</t>
  </si>
  <si>
    <t>Year 2</t>
  </si>
  <si>
    <t>Year 3</t>
  </si>
  <si>
    <t>Data Analyst</t>
  </si>
  <si>
    <t>c</t>
  </si>
  <si>
    <t xml:space="preserve">Director </t>
  </si>
  <si>
    <t>g</t>
  </si>
  <si>
    <t>h</t>
  </si>
  <si>
    <t>i</t>
  </si>
  <si>
    <t>SALARY COSTS</t>
  </si>
  <si>
    <t>f</t>
  </si>
  <si>
    <t>j</t>
  </si>
  <si>
    <t>Stakeholder &amp; Community Engagement (e.g., space rental for events, meeting snacks)</t>
  </si>
  <si>
    <t>Office Equipment &amp; Supplies (e.g., computers, desks, stationery, supplies)</t>
  </si>
  <si>
    <t>Communications (e.g., website design and maintenance, materials design and printing, paid media)</t>
  </si>
  <si>
    <t>Amount still to be raised (3-year total)</t>
  </si>
  <si>
    <t>TOTAL OF MAJOR COST CATEGORIES (3-YEAR TOTAL)</t>
  </si>
  <si>
    <t>OPERATIONAL COSTS</t>
  </si>
  <si>
    <t>OPERATIONAL COSTS SUBTOTAL</t>
  </si>
  <si>
    <t>Program Coordinator</t>
  </si>
  <si>
    <t>Benefits %</t>
  </si>
  <si>
    <t>Cola %</t>
  </si>
  <si>
    <t>Annual inflation</t>
  </si>
  <si>
    <t>Level of SMS investment</t>
  </si>
  <si>
    <t>Annual amount</t>
  </si>
  <si>
    <t>Annual per FTE</t>
  </si>
  <si>
    <t>Total FTE</t>
  </si>
  <si>
    <t>Per month</t>
  </si>
  <si>
    <t>Add'l Overhead Expenses (e.g., utilities, IT support, memberships &amp; subscriptions)</t>
  </si>
  <si>
    <t>Shared Measurement System (e.g., data collection, data system design, implementation &amp; training)</t>
  </si>
  <si>
    <t>EMPLOYEE  ASSUMPTIONS</t>
  </si>
  <si>
    <t>Low Salary</t>
  </si>
  <si>
    <t>High Salary</t>
  </si>
  <si>
    <t>Selected Salary</t>
  </si>
  <si>
    <t>Average of these two</t>
  </si>
  <si>
    <t>Med Salary</t>
  </si>
  <si>
    <t>Based on the Staten Island TYSA collective impact initiative, includes basic data input and analysis software that compiles largely existing data</t>
  </si>
  <si>
    <t xml:space="preserve">Based on The RoadMap Project, includes a dynamic data system that integrates multiple data sources, both existing and new, new data collection employed through surveys and analysis frequent indicator tracking with multiple users / sources inputting information and sophisticated IT product that requires training budget
</t>
  </si>
  <si>
    <t>Backbone 3-Year Budget Scenario Analysis Tool</t>
  </si>
  <si>
    <t>a) Salary High/Med/Low range based on (insert source here of benchmarking data)</t>
  </si>
  <si>
    <t>Funder 1</t>
  </si>
  <si>
    <t>Funder 2</t>
  </si>
  <si>
    <t>Funder 3</t>
  </si>
  <si>
    <t>Funder 4</t>
  </si>
  <si>
    <t>Funder 5</t>
  </si>
  <si>
    <t>(other FTE here)</t>
  </si>
  <si>
    <t>b) Salary High/Med/Low range based on (insert source here of benchmarking data)</t>
  </si>
  <si>
    <t>c) Salary High/Med/Low range based on (insert source here of benchmarking data)</t>
  </si>
  <si>
    <t>d) Salary High/Med/Low range based on (insert source here of benchmarking data)</t>
  </si>
  <si>
    <t>k</t>
  </si>
  <si>
    <t>Travel expenses (e.g., transportation expenses to travel to Steeting Committee meetings, funder meetings)</t>
  </si>
  <si>
    <t>Miscellaneous</t>
  </si>
  <si>
    <t>l</t>
  </si>
  <si>
    <t>m</t>
  </si>
  <si>
    <t>n</t>
  </si>
  <si>
    <t>n) Scenarios take into account different investment scenarios (low / med / high) based on previous FSG backbone experience:</t>
  </si>
  <si>
    <t>This is a tool that FSG designed in July 2015 in order to help estimate the costs involved in creating a new backbone organization; please feel free to use and adapt this tool for your own needs.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</si>
</sst>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i/>
      <sz val="10"/>
      <color theme="4"/>
      <name val="Arial"/>
      <family val="2"/>
    </font>
    <font>
      <i/>
      <sz val="10"/>
      <color rgb="FFFF000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rgb="FF1F497D"/>
      <name val="Arial"/>
      <family val="2"/>
    </font>
    <font>
      <sz val="9.5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3" fillId="0" borderId="0" xfId="2" applyFont="1">
      <alignment vertical="center"/>
    </xf>
    <xf numFmtId="0" fontId="4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7" fillId="0" borderId="3" xfId="2" applyFont="1" applyFill="1" applyBorder="1">
      <alignment vertical="center"/>
    </xf>
    <xf numFmtId="0" fontId="2" fillId="0" borderId="0" xfId="2" applyFont="1" applyFill="1" applyBorder="1" applyAlignment="1">
      <alignment horizontal="right" vertical="center"/>
    </xf>
    <xf numFmtId="164" fontId="2" fillId="0" borderId="0" xfId="2" applyNumberFormat="1" applyFont="1" applyFill="1" applyBorder="1">
      <alignment vertical="center"/>
    </xf>
    <xf numFmtId="0" fontId="8" fillId="0" borderId="1" xfId="2" applyNumberFormat="1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center" vertical="top" wrapText="1"/>
    </xf>
    <xf numFmtId="49" fontId="10" fillId="0" borderId="4" xfId="2" applyNumberFormat="1" applyFont="1" applyFill="1" applyBorder="1" applyAlignment="1">
      <alignment horizontal="left" vertical="top"/>
    </xf>
    <xf numFmtId="164" fontId="2" fillId="0" borderId="5" xfId="3" applyNumberFormat="1" applyFont="1" applyFill="1" applyBorder="1">
      <alignment vertical="center"/>
    </xf>
    <xf numFmtId="164" fontId="10" fillId="0" borderId="0" xfId="3" applyNumberFormat="1" applyFont="1" applyFill="1" applyBorder="1" applyAlignment="1">
      <alignment horizontal="right" vertical="top"/>
    </xf>
    <xf numFmtId="0" fontId="9" fillId="0" borderId="0" xfId="2" applyNumberFormat="1" applyFont="1" applyFill="1" applyBorder="1" applyAlignment="1">
      <alignment horizontal="right" vertical="top"/>
    </xf>
    <xf numFmtId="164" fontId="9" fillId="0" borderId="0" xfId="3" applyNumberFormat="1" applyFont="1" applyFill="1" applyBorder="1" applyAlignment="1">
      <alignment horizontal="right" vertical="top"/>
    </xf>
    <xf numFmtId="0" fontId="11" fillId="0" borderId="0" xfId="2" applyFont="1" applyFill="1">
      <alignment vertical="center"/>
    </xf>
    <xf numFmtId="0" fontId="8" fillId="0" borderId="0" xfId="2" applyNumberFormat="1" applyFont="1" applyFill="1" applyBorder="1" applyAlignment="1">
      <alignment horizontal="right" vertical="center"/>
    </xf>
    <xf numFmtId="0" fontId="9" fillId="4" borderId="1" xfId="2" applyNumberFormat="1" applyFont="1" applyFill="1" applyBorder="1" applyAlignment="1">
      <alignment horizontal="right" vertical="center"/>
    </xf>
    <xf numFmtId="164" fontId="4" fillId="4" borderId="8" xfId="2" applyNumberFormat="1" applyFont="1" applyFill="1" applyBorder="1">
      <alignment vertical="center"/>
    </xf>
    <xf numFmtId="164" fontId="10" fillId="0" borderId="5" xfId="3" applyNumberFormat="1" applyFont="1" applyFill="1" applyBorder="1" applyAlignment="1">
      <alignment horizontal="right" vertical="top"/>
    </xf>
    <xf numFmtId="0" fontId="5" fillId="4" borderId="6" xfId="2" applyFont="1" applyFill="1" applyBorder="1" applyAlignment="1">
      <alignment horizontal="right" vertical="center"/>
    </xf>
    <xf numFmtId="164" fontId="10" fillId="4" borderId="9" xfId="3" applyNumberFormat="1" applyFont="1" applyFill="1" applyBorder="1" applyAlignment="1">
      <alignment horizontal="right" vertical="top"/>
    </xf>
    <xf numFmtId="49" fontId="10" fillId="0" borderId="4" xfId="2" applyNumberFormat="1" applyFont="1" applyFill="1" applyBorder="1" applyAlignment="1">
      <alignment horizontal="right" vertical="top"/>
    </xf>
    <xf numFmtId="0" fontId="5" fillId="5" borderId="1" xfId="2" applyFont="1" applyFill="1" applyBorder="1">
      <alignment vertical="center"/>
    </xf>
    <xf numFmtId="0" fontId="6" fillId="0" borderId="0" xfId="2" applyFont="1" applyBorder="1">
      <alignment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0" fontId="11" fillId="0" borderId="0" xfId="2" applyFont="1">
      <alignment vertical="center"/>
    </xf>
    <xf numFmtId="164" fontId="11" fillId="0" borderId="0" xfId="2" applyNumberFormat="1" applyFont="1">
      <alignment vertical="center"/>
    </xf>
    <xf numFmtId="164" fontId="5" fillId="3" borderId="7" xfId="2" applyNumberFormat="1" applyFont="1" applyFill="1" applyBorder="1">
      <alignment vertical="center"/>
    </xf>
    <xf numFmtId="164" fontId="10" fillId="4" borderId="0" xfId="3" applyNumberFormat="1" applyFont="1" applyFill="1" applyBorder="1" applyAlignment="1">
      <alignment horizontal="right" vertical="top"/>
    </xf>
    <xf numFmtId="0" fontId="5" fillId="4" borderId="4" xfId="2" applyFont="1" applyFill="1" applyBorder="1" applyAlignment="1">
      <alignment horizontal="right" vertical="center"/>
    </xf>
    <xf numFmtId="164" fontId="10" fillId="4" borderId="5" xfId="3" applyNumberFormat="1" applyFont="1" applyFill="1" applyBorder="1" applyAlignment="1">
      <alignment horizontal="right" vertical="top"/>
    </xf>
    <xf numFmtId="164" fontId="15" fillId="4" borderId="7" xfId="3" applyNumberFormat="1" applyFont="1" applyFill="1" applyBorder="1" applyAlignment="1">
      <alignment horizontal="right" vertical="top"/>
    </xf>
    <xf numFmtId="0" fontId="16" fillId="0" borderId="0" xfId="2" applyFont="1" applyFill="1">
      <alignment vertical="center"/>
    </xf>
    <xf numFmtId="0" fontId="16" fillId="0" borderId="0" xfId="2" applyFont="1" applyBorder="1" applyAlignment="1">
      <alignment horizontal="center" vertical="center"/>
    </xf>
    <xf numFmtId="0" fontId="17" fillId="5" borderId="4" xfId="2" applyFont="1" applyFill="1" applyBorder="1" applyAlignment="1">
      <alignment vertical="center"/>
    </xf>
    <xf numFmtId="0" fontId="17" fillId="5" borderId="4" xfId="2" applyFont="1" applyFill="1" applyBorder="1">
      <alignment vertical="center"/>
    </xf>
    <xf numFmtId="0" fontId="2" fillId="0" borderId="4" xfId="2" applyFont="1" applyBorder="1">
      <alignment vertical="center"/>
    </xf>
    <xf numFmtId="0" fontId="2" fillId="0" borderId="0" xfId="2" applyFont="1">
      <alignment vertical="center"/>
    </xf>
    <xf numFmtId="0" fontId="15" fillId="3" borderId="0" xfId="2" applyNumberFormat="1" applyFont="1" applyFill="1" applyBorder="1" applyAlignment="1">
      <alignment horizontal="right" vertical="center"/>
    </xf>
    <xf numFmtId="164" fontId="4" fillId="3" borderId="0" xfId="2" applyNumberFormat="1" applyFont="1" applyFill="1" applyBorder="1">
      <alignment vertical="center"/>
    </xf>
    <xf numFmtId="0" fontId="6" fillId="0" borderId="8" xfId="2" applyFont="1" applyBorder="1">
      <alignment vertical="center"/>
    </xf>
    <xf numFmtId="0" fontId="5" fillId="3" borderId="9" xfId="2" applyFont="1" applyFill="1" applyBorder="1" applyAlignment="1">
      <alignment horizontal="right" vertical="center"/>
    </xf>
    <xf numFmtId="0" fontId="8" fillId="0" borderId="8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left" vertical="top"/>
    </xf>
    <xf numFmtId="0" fontId="2" fillId="0" borderId="0" xfId="2" applyFont="1" applyBorder="1">
      <alignment vertical="center"/>
    </xf>
    <xf numFmtId="0" fontId="9" fillId="3" borderId="9" xfId="2" applyNumberFormat="1" applyFont="1" applyFill="1" applyBorder="1" applyAlignment="1">
      <alignment horizontal="right" vertical="top"/>
    </xf>
    <xf numFmtId="0" fontId="9" fillId="4" borderId="8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right" vertical="top"/>
    </xf>
    <xf numFmtId="0" fontId="5" fillId="4" borderId="0" xfId="2" applyFont="1" applyFill="1" applyBorder="1" applyAlignment="1">
      <alignment horizontal="right" vertical="center"/>
    </xf>
    <xf numFmtId="0" fontId="5" fillId="4" borderId="9" xfId="2" applyFont="1" applyFill="1" applyBorder="1" applyAlignment="1">
      <alignment horizontal="right" vertical="center"/>
    </xf>
    <xf numFmtId="0" fontId="5" fillId="5" borderId="8" xfId="2" applyFont="1" applyFill="1" applyBorder="1">
      <alignment vertical="center"/>
    </xf>
    <xf numFmtId="0" fontId="17" fillId="5" borderId="0" xfId="2" applyFont="1" applyFill="1" applyBorder="1" applyAlignment="1">
      <alignment vertical="center"/>
    </xf>
    <xf numFmtId="0" fontId="17" fillId="5" borderId="0" xfId="2" applyFont="1" applyFill="1" applyBorder="1">
      <alignment vertical="center"/>
    </xf>
    <xf numFmtId="9" fontId="13" fillId="0" borderId="0" xfId="2" applyNumberFormat="1" applyFont="1" applyFill="1" applyBorder="1" applyAlignment="1">
      <alignment vertical="center" wrapText="1"/>
    </xf>
    <xf numFmtId="0" fontId="2" fillId="0" borderId="0" xfId="2" applyFont="1" applyFill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Border="1">
      <alignment vertical="center"/>
    </xf>
    <xf numFmtId="0" fontId="2" fillId="0" borderId="2" xfId="2" applyFont="1" applyBorder="1">
      <alignment vertical="center"/>
    </xf>
    <xf numFmtId="164" fontId="18" fillId="0" borderId="0" xfId="3" applyNumberFormat="1" applyFont="1" applyFill="1" applyBorder="1">
      <alignment vertical="center"/>
    </xf>
    <xf numFmtId="3" fontId="2" fillId="2" borderId="0" xfId="2" applyNumberFormat="1" applyFont="1" applyFill="1">
      <alignment vertical="center"/>
    </xf>
    <xf numFmtId="164" fontId="2" fillId="0" borderId="0" xfId="2" applyNumberFormat="1" applyFont="1">
      <alignment vertical="center"/>
    </xf>
    <xf numFmtId="0" fontId="2" fillId="0" borderId="3" xfId="2" applyFont="1" applyBorder="1">
      <alignment vertical="center"/>
    </xf>
    <xf numFmtId="164" fontId="19" fillId="0" borderId="5" xfId="3" applyNumberFormat="1" applyFont="1" applyFill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4" borderId="8" xfId="2" applyFont="1" applyFill="1" applyBorder="1">
      <alignment vertical="center"/>
    </xf>
    <xf numFmtId="0" fontId="2" fillId="4" borderId="2" xfId="2" applyFont="1" applyFill="1" applyBorder="1">
      <alignment vertical="center"/>
    </xf>
    <xf numFmtId="0" fontId="2" fillId="5" borderId="8" xfId="2" applyFont="1" applyFill="1" applyBorder="1">
      <alignment vertical="center"/>
    </xf>
    <xf numFmtId="0" fontId="2" fillId="5" borderId="2" xfId="2" applyFont="1" applyFill="1" applyBorder="1">
      <alignment vertical="center"/>
    </xf>
    <xf numFmtId="0" fontId="2" fillId="5" borderId="0" xfId="2" applyFont="1" applyFill="1" applyBorder="1">
      <alignment vertical="center"/>
    </xf>
    <xf numFmtId="0" fontId="2" fillId="5" borderId="5" xfId="2" applyFont="1" applyFill="1" applyBorder="1">
      <alignment vertical="center"/>
    </xf>
    <xf numFmtId="0" fontId="2" fillId="5" borderId="0" xfId="2" applyFont="1" applyFill="1" applyBorder="1" applyAlignment="1">
      <alignment vertical="center"/>
    </xf>
    <xf numFmtId="0" fontId="2" fillId="5" borderId="5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6" xfId="2" applyFont="1" applyBorder="1">
      <alignment vertical="center"/>
    </xf>
    <xf numFmtId="164" fontId="2" fillId="0" borderId="0" xfId="1" applyNumberFormat="1" applyFont="1" applyBorder="1" applyAlignment="1">
      <alignment horizontal="right" vertical="center"/>
    </xf>
    <xf numFmtId="0" fontId="2" fillId="0" borderId="0" xfId="2" applyFont="1" applyFill="1" applyBorder="1" applyAlignment="1">
      <alignment vertical="center" wrapText="1"/>
    </xf>
    <xf numFmtId="9" fontId="13" fillId="0" borderId="0" xfId="2" applyNumberFormat="1" applyFont="1" applyBorder="1">
      <alignment vertical="center"/>
    </xf>
    <xf numFmtId="9" fontId="16" fillId="0" borderId="0" xfId="2" applyNumberFormat="1" applyFont="1" applyBorder="1">
      <alignment vertical="center"/>
    </xf>
    <xf numFmtId="9" fontId="13" fillId="0" borderId="8" xfId="2" applyNumberFormat="1" applyFont="1" applyBorder="1">
      <alignment vertical="center"/>
    </xf>
    <xf numFmtId="49" fontId="20" fillId="0" borderId="0" xfId="2" applyNumberFormat="1" applyFont="1" applyFill="1" applyBorder="1" applyAlignment="1">
      <alignment horizontal="left" vertical="top"/>
    </xf>
    <xf numFmtId="0" fontId="4" fillId="0" borderId="0" xfId="2" applyFont="1" applyBorder="1">
      <alignment vertical="center"/>
    </xf>
    <xf numFmtId="164" fontId="12" fillId="0" borderId="0" xfId="3" applyNumberFormat="1" applyFont="1" applyFill="1" applyBorder="1" applyAlignment="1">
      <alignment horizontal="right" vertical="center"/>
    </xf>
    <xf numFmtId="164" fontId="19" fillId="0" borderId="2" xfId="3" applyNumberFormat="1" applyFont="1" applyFill="1" applyBorder="1">
      <alignment vertical="center"/>
    </xf>
    <xf numFmtId="0" fontId="15" fillId="0" borderId="0" xfId="2" applyNumberFormat="1" applyFont="1" applyFill="1" applyBorder="1" applyAlignment="1">
      <alignment horizontal="left" vertical="center" indent="1"/>
    </xf>
    <xf numFmtId="0" fontId="7" fillId="0" borderId="0" xfId="2" applyNumberFormat="1" applyFont="1" applyFill="1" applyBorder="1" applyAlignment="1">
      <alignment horizontal="left" vertical="center" indent="1"/>
    </xf>
    <xf numFmtId="164" fontId="13" fillId="0" borderId="0" xfId="3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 vertical="center" indent="5"/>
    </xf>
    <xf numFmtId="0" fontId="15" fillId="0" borderId="0" xfId="2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>
      <alignment vertical="center"/>
    </xf>
    <xf numFmtId="164" fontId="4" fillId="0" borderId="0" xfId="2" applyNumberFormat="1" applyFont="1" applyFill="1">
      <alignment vertical="center"/>
    </xf>
    <xf numFmtId="0" fontId="4" fillId="5" borderId="0" xfId="2" applyFont="1" applyFill="1" applyBorder="1">
      <alignment vertical="center"/>
    </xf>
    <xf numFmtId="0" fontId="4" fillId="5" borderId="0" xfId="2" applyFont="1" applyFill="1" applyBorder="1" applyAlignment="1">
      <alignment vertical="center"/>
    </xf>
    <xf numFmtId="0" fontId="16" fillId="0" borderId="0" xfId="2" applyFont="1" applyBorder="1">
      <alignment vertical="center"/>
    </xf>
    <xf numFmtId="0" fontId="16" fillId="0" borderId="8" xfId="2" applyFont="1" applyBorder="1">
      <alignment vertical="center"/>
    </xf>
    <xf numFmtId="164" fontId="13" fillId="0" borderId="0" xfId="1" applyNumberFormat="1" applyFont="1" applyBorder="1" applyAlignment="1">
      <alignment vertical="center"/>
    </xf>
    <xf numFmtId="165" fontId="12" fillId="0" borderId="0" xfId="2" applyNumberFormat="1" applyFont="1" applyFill="1" applyBorder="1" applyAlignment="1">
      <alignment horizontal="center" vertical="center"/>
    </xf>
    <xf numFmtId="165" fontId="12" fillId="0" borderId="5" xfId="2" applyNumberFormat="1" applyFont="1" applyFill="1" applyBorder="1" applyAlignment="1">
      <alignment horizontal="center" vertical="center"/>
    </xf>
    <xf numFmtId="164" fontId="12" fillId="0" borderId="9" xfId="3" applyNumberFormat="1" applyFont="1" applyFill="1" applyBorder="1" applyAlignment="1">
      <alignment horizontal="right" vertical="center"/>
    </xf>
    <xf numFmtId="165" fontId="4" fillId="0" borderId="9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42" fontId="19" fillId="0" borderId="5" xfId="3" applyNumberFormat="1" applyFont="1" applyFill="1" applyBorder="1">
      <alignment vertical="center"/>
    </xf>
    <xf numFmtId="0" fontId="4" fillId="0" borderId="8" xfId="2" applyFont="1" applyBorder="1" applyAlignment="1">
      <alignment horizontal="right" vertical="center"/>
    </xf>
    <xf numFmtId="0" fontId="2" fillId="0" borderId="4" xfId="2" applyFont="1" applyFill="1" applyBorder="1" applyAlignment="1">
      <alignment vertical="center"/>
    </xf>
    <xf numFmtId="0" fontId="16" fillId="0" borderId="8" xfId="2" applyFont="1" applyBorder="1" applyAlignment="1">
      <alignment horizontal="right" vertical="center"/>
    </xf>
    <xf numFmtId="0" fontId="20" fillId="0" borderId="8" xfId="2" applyNumberFormat="1" applyFont="1" applyFill="1" applyBorder="1" applyAlignment="1">
      <alignment horizontal="left"/>
    </xf>
    <xf numFmtId="9" fontId="13" fillId="0" borderId="8" xfId="2" applyNumberFormat="1" applyFont="1" applyBorder="1" applyAlignment="1"/>
    <xf numFmtId="0" fontId="17" fillId="5" borderId="5" xfId="2" applyFont="1" applyFill="1" applyBorder="1" applyAlignment="1">
      <alignment vertical="center"/>
    </xf>
    <xf numFmtId="166" fontId="22" fillId="5" borderId="4" xfId="2" applyNumberFormat="1" applyFont="1" applyFill="1" applyBorder="1" applyAlignment="1">
      <alignment horizontal="right" vertical="top"/>
    </xf>
    <xf numFmtId="166" fontId="22" fillId="5" borderId="4" xfId="2" applyNumberFormat="1" applyFont="1" applyFill="1" applyBorder="1" applyAlignment="1">
      <alignment vertical="top"/>
    </xf>
    <xf numFmtId="166" fontId="22" fillId="5" borderId="6" xfId="2" applyNumberFormat="1" applyFont="1" applyFill="1" applyBorder="1" applyAlignment="1">
      <alignment vertical="top"/>
    </xf>
    <xf numFmtId="0" fontId="17" fillId="5" borderId="0" xfId="2" applyFont="1" applyFill="1" applyBorder="1" applyAlignment="1">
      <alignment vertical="top"/>
    </xf>
    <xf numFmtId="0" fontId="15" fillId="3" borderId="0" xfId="2" applyNumberFormat="1" applyFont="1" applyFill="1" applyBorder="1" applyAlignment="1">
      <alignment horizontal="left" vertical="center"/>
    </xf>
    <xf numFmtId="0" fontId="9" fillId="3" borderId="6" xfId="2" applyNumberFormat="1" applyFont="1" applyFill="1" applyBorder="1" applyAlignment="1">
      <alignment horizontal="left" vertical="top"/>
    </xf>
    <xf numFmtId="0" fontId="5" fillId="3" borderId="6" xfId="2" applyFont="1" applyFill="1" applyBorder="1" applyAlignment="1">
      <alignment horizontal="left" vertical="center"/>
    </xf>
    <xf numFmtId="0" fontId="14" fillId="0" borderId="0" xfId="2" applyFont="1">
      <alignment vertical="center"/>
    </xf>
    <xf numFmtId="0" fontId="16" fillId="0" borderId="0" xfId="2" applyFont="1" applyBorder="1" applyAlignment="1">
      <alignment vertical="center"/>
    </xf>
    <xf numFmtId="164" fontId="2" fillId="0" borderId="0" xfId="3" applyNumberFormat="1" applyFont="1" applyFill="1" applyBorder="1">
      <alignment vertical="center"/>
    </xf>
    <xf numFmtId="0" fontId="17" fillId="5" borderId="9" xfId="2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9"/>
  <sheetViews>
    <sheetView showGridLines="0" tabSelected="1" topLeftCell="A43" zoomScale="90" zoomScaleNormal="90" workbookViewId="0">
      <selection activeCell="B55" sqref="B55"/>
    </sheetView>
  </sheetViews>
  <sheetFormatPr defaultColWidth="9.1796875" defaultRowHeight="12.5" x14ac:dyDescent="0.35"/>
  <cols>
    <col min="1" max="1" width="3.1796875" style="43" customWidth="1"/>
    <col min="2" max="2" width="38.81640625" style="43" customWidth="1"/>
    <col min="3" max="5" width="18.1796875" style="43" customWidth="1"/>
    <col min="6" max="6" width="26.1796875" style="43" customWidth="1"/>
    <col min="7" max="7" width="11.7265625" style="43" customWidth="1"/>
    <col min="8" max="8" width="15.1796875" style="60" customWidth="1"/>
    <col min="9" max="10" width="15.1796875" style="43" customWidth="1"/>
    <col min="11" max="11" width="6.453125" style="43" customWidth="1"/>
    <col min="12" max="13" width="9.7265625" style="43" bestFit="1" customWidth="1"/>
    <col min="14" max="16384" width="9.1796875" style="43"/>
  </cols>
  <sheetData>
    <row r="1" spans="2:26" ht="20.25" x14ac:dyDescent="0.25">
      <c r="B1" s="1" t="s">
        <v>49</v>
      </c>
      <c r="C1" s="1"/>
      <c r="D1" s="1"/>
      <c r="E1" s="1"/>
      <c r="F1" s="3"/>
      <c r="G1" s="3"/>
    </row>
    <row r="2" spans="2:26" ht="13.5" customHeight="1" x14ac:dyDescent="0.25">
      <c r="B2" s="122" t="s">
        <v>67</v>
      </c>
      <c r="C2" s="1"/>
      <c r="D2" s="1"/>
      <c r="E2" s="1"/>
      <c r="F2" s="3"/>
      <c r="G2" s="3"/>
    </row>
    <row r="3" spans="2:26" ht="13.5" customHeight="1" thickBot="1" x14ac:dyDescent="0.3">
      <c r="B3" s="25"/>
      <c r="C3" s="25"/>
      <c r="D3" s="25"/>
      <c r="E3" s="25"/>
      <c r="F3" s="88"/>
      <c r="G3" s="88"/>
      <c r="H3" s="2" t="s">
        <v>11</v>
      </c>
      <c r="I3" s="3" t="s">
        <v>12</v>
      </c>
      <c r="J3" s="3" t="s">
        <v>13</v>
      </c>
    </row>
    <row r="4" spans="2:26" ht="13.5" customHeight="1" x14ac:dyDescent="0.25">
      <c r="B4" s="5" t="s">
        <v>41</v>
      </c>
      <c r="C4" s="111" t="s">
        <v>42</v>
      </c>
      <c r="D4" s="111" t="s">
        <v>46</v>
      </c>
      <c r="E4" s="111" t="s">
        <v>43</v>
      </c>
      <c r="F4" s="109" t="s">
        <v>44</v>
      </c>
      <c r="G4" s="26"/>
      <c r="H4" s="26"/>
      <c r="I4" s="27"/>
      <c r="J4" s="28"/>
      <c r="K4" s="4" t="s">
        <v>0</v>
      </c>
    </row>
    <row r="5" spans="2:26" ht="13.5" customHeight="1" x14ac:dyDescent="0.25">
      <c r="B5" s="42" t="s">
        <v>1</v>
      </c>
      <c r="C5" s="29">
        <v>0</v>
      </c>
      <c r="D5" s="82">
        <f>AVERAGE(C5,E5)</f>
        <v>0</v>
      </c>
      <c r="E5" s="29">
        <v>0</v>
      </c>
      <c r="F5" s="89" t="s">
        <v>43</v>
      </c>
      <c r="G5" s="50"/>
      <c r="H5" s="103">
        <v>1</v>
      </c>
      <c r="I5" s="103">
        <v>1</v>
      </c>
      <c r="J5" s="104">
        <v>1</v>
      </c>
      <c r="K5" s="38" t="s">
        <v>2</v>
      </c>
      <c r="L5" s="60"/>
    </row>
    <row r="6" spans="2:26" ht="13.5" customHeight="1" x14ac:dyDescent="0.25">
      <c r="B6" s="42" t="s">
        <v>30</v>
      </c>
      <c r="C6" s="29">
        <v>0</v>
      </c>
      <c r="D6" s="82">
        <f>AVERAGE(C6,E6)</f>
        <v>0</v>
      </c>
      <c r="E6" s="29">
        <v>0</v>
      </c>
      <c r="F6" s="89" t="s">
        <v>46</v>
      </c>
      <c r="G6" s="50"/>
      <c r="H6" s="103">
        <v>0</v>
      </c>
      <c r="I6" s="103">
        <v>1</v>
      </c>
      <c r="J6" s="104">
        <v>1</v>
      </c>
      <c r="K6" s="38" t="s">
        <v>3</v>
      </c>
      <c r="L6" s="60"/>
    </row>
    <row r="7" spans="2:26" ht="13.5" customHeight="1" x14ac:dyDescent="0.25">
      <c r="B7" s="42" t="s">
        <v>14</v>
      </c>
      <c r="C7" s="29">
        <v>0</v>
      </c>
      <c r="D7" s="82">
        <f>AVERAGE(C7,E7)</f>
        <v>0</v>
      </c>
      <c r="E7" s="29">
        <v>0</v>
      </c>
      <c r="F7" s="89" t="s">
        <v>46</v>
      </c>
      <c r="G7" s="50"/>
      <c r="H7" s="103">
        <v>0.5</v>
      </c>
      <c r="I7" s="103">
        <v>0.5</v>
      </c>
      <c r="J7" s="104">
        <v>0.5</v>
      </c>
      <c r="K7" s="38" t="s">
        <v>15</v>
      </c>
      <c r="L7" s="60"/>
    </row>
    <row r="8" spans="2:26" ht="13.5" customHeight="1" x14ac:dyDescent="0.25">
      <c r="B8" s="42" t="s">
        <v>56</v>
      </c>
      <c r="C8" s="29">
        <v>0</v>
      </c>
      <c r="D8" s="82">
        <f>AVERAGE(C8,E8)</f>
        <v>0</v>
      </c>
      <c r="E8" s="29">
        <v>0</v>
      </c>
      <c r="F8" s="89" t="s">
        <v>46</v>
      </c>
      <c r="G8" s="50"/>
      <c r="H8" s="103">
        <v>0</v>
      </c>
      <c r="I8" s="103">
        <v>0</v>
      </c>
      <c r="J8" s="104">
        <v>0</v>
      </c>
      <c r="K8" s="38" t="s">
        <v>5</v>
      </c>
      <c r="L8" s="60"/>
    </row>
    <row r="9" spans="2:26" ht="13.5" customHeight="1" thickBot="1" x14ac:dyDescent="0.3">
      <c r="B9" s="81" t="s">
        <v>37</v>
      </c>
      <c r="C9" s="62"/>
      <c r="D9" s="62"/>
      <c r="E9" s="62"/>
      <c r="F9" s="105"/>
      <c r="G9" s="62"/>
      <c r="H9" s="106">
        <f>SUM(H5:H8)</f>
        <v>1.5</v>
      </c>
      <c r="I9" s="106">
        <f>SUM(I5:I8)</f>
        <v>2.5</v>
      </c>
      <c r="J9" s="107">
        <f>SUM(J5:J8)</f>
        <v>2.5</v>
      </c>
      <c r="K9" s="38"/>
      <c r="L9" s="60"/>
    </row>
    <row r="10" spans="2:26" ht="13.5" customHeight="1" thickBot="1" x14ac:dyDescent="0.3">
      <c r="B10" s="1"/>
      <c r="C10" s="1"/>
      <c r="D10" s="1"/>
      <c r="E10" s="1"/>
      <c r="F10" s="3"/>
      <c r="G10" s="3"/>
    </row>
    <row r="11" spans="2:26" ht="15.75" x14ac:dyDescent="0.25">
      <c r="B11" s="5" t="s">
        <v>20</v>
      </c>
      <c r="C11" s="46"/>
      <c r="D11" s="46"/>
      <c r="E11" s="46"/>
      <c r="F11" s="101" t="s">
        <v>32</v>
      </c>
      <c r="G11" s="86">
        <v>0.03</v>
      </c>
      <c r="H11" s="90"/>
      <c r="I11" s="6"/>
      <c r="J11" s="63"/>
      <c r="K11" s="38" t="s">
        <v>6</v>
      </c>
    </row>
    <row r="12" spans="2:26" ht="12.75" x14ac:dyDescent="0.25">
      <c r="B12" s="42" t="s">
        <v>16</v>
      </c>
      <c r="C12" s="50"/>
      <c r="D12" s="50"/>
      <c r="E12" s="50"/>
      <c r="F12" s="50"/>
      <c r="G12" s="84"/>
      <c r="H12" s="68">
        <f>HLOOKUP($F5,$C$4:$E$8,2,FALSE)*H5</f>
        <v>0</v>
      </c>
      <c r="I12" s="68">
        <f>HLOOKUP($F5,$C$4:$E$8,2,FALSE)*I5*(1+$G$11)</f>
        <v>0</v>
      </c>
      <c r="J12" s="68">
        <f>HLOOKUP($F5,$C$4:$E$8,2,FALSE)*J5*(1+$G$11)*(1+$G$11)</f>
        <v>0</v>
      </c>
      <c r="K12" s="30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2:26" ht="12.75" x14ac:dyDescent="0.25">
      <c r="B13" s="42" t="s">
        <v>30</v>
      </c>
      <c r="C13" s="50"/>
      <c r="D13" s="50"/>
      <c r="E13" s="50"/>
      <c r="F13" s="50"/>
      <c r="G13" s="85"/>
      <c r="H13" s="68">
        <f>HLOOKUP($F6,$C$4:$E$8,3,FALSE)*H6</f>
        <v>0</v>
      </c>
      <c r="I13" s="68">
        <f>HLOOKUP($F6,$C$4:$E$8,3,FALSE)*I6*(1+$G$11)</f>
        <v>0</v>
      </c>
      <c r="J13" s="68">
        <f>HLOOKUP($F6,$C$4:$E$8,3,FALSE)*J6*(1+$G$11)*(1+$G$11)</f>
        <v>0</v>
      </c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2:26" ht="12.75" x14ac:dyDescent="0.25">
      <c r="B14" s="42" t="s">
        <v>14</v>
      </c>
      <c r="C14" s="50"/>
      <c r="D14" s="50"/>
      <c r="E14" s="50"/>
      <c r="F14" s="50"/>
      <c r="G14" s="85"/>
      <c r="H14" s="68">
        <f>HLOOKUP($F7,$C$4:$E$8,4,FALSE)*H7</f>
        <v>0</v>
      </c>
      <c r="I14" s="68">
        <f>HLOOKUP($F7,$C$4:$E$8,4,FALSE)*I7*(1+$G$11)</f>
        <v>0</v>
      </c>
      <c r="J14" s="68">
        <f>HLOOKUP($F7,$C$4:$E$8,4,FALSE)*J7*(1+$G$11)*(1+$G$11)</f>
        <v>0</v>
      </c>
      <c r="K14" s="123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2:26" ht="12.75" x14ac:dyDescent="0.25">
      <c r="B15" s="42" t="s">
        <v>56</v>
      </c>
      <c r="C15" s="50"/>
      <c r="D15" s="50"/>
      <c r="E15" s="50"/>
      <c r="F15" s="50"/>
      <c r="G15" s="85"/>
      <c r="H15" s="68">
        <f>HLOOKUP($F8,$C$4:$E$8,4,FALSE)*H8</f>
        <v>0</v>
      </c>
      <c r="I15" s="68">
        <f>HLOOKUP($F8,$C$4:$E$8,5,FALSE)*I8*(1+$G$11)</f>
        <v>0</v>
      </c>
      <c r="J15" s="68">
        <f>HLOOKUP($F8,$C$4:$E$8,5,FALSE)*J8*(1+$G$11)*(1+$G$11)</f>
        <v>0</v>
      </c>
      <c r="K15" s="123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2:26" ht="14.25" x14ac:dyDescent="0.25">
      <c r="B16" s="110" t="str">
        <f>"Benefits for FTEs (Assume personal+fringe of salary) of "&amp;TEXT(G16,"0%")</f>
        <v>Benefits for FTEs (Assume personal+fringe of salary) of 33%</v>
      </c>
      <c r="C16" s="83"/>
      <c r="D16" s="83"/>
      <c r="E16" s="83"/>
      <c r="F16" s="83" t="s">
        <v>31</v>
      </c>
      <c r="G16" s="59">
        <v>0.33</v>
      </c>
      <c r="H16" s="108">
        <f>$G$16*(SUM(H12:H15))</f>
        <v>0</v>
      </c>
      <c r="I16" s="108">
        <f>$G$16*(SUM(I12:I15))</f>
        <v>0</v>
      </c>
      <c r="J16" s="108">
        <f>$G$16*(SUM(J12:J15))</f>
        <v>0</v>
      </c>
      <c r="K16" s="123" t="s">
        <v>21</v>
      </c>
      <c r="M16" s="64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2:26" ht="13.5" thickBot="1" x14ac:dyDescent="0.3">
      <c r="B17" s="121" t="s">
        <v>4</v>
      </c>
      <c r="C17" s="47"/>
      <c r="D17" s="47"/>
      <c r="E17" s="47"/>
      <c r="F17" s="47"/>
      <c r="G17" s="47"/>
      <c r="H17" s="33">
        <f>SUM(H12:H16)</f>
        <v>0</v>
      </c>
      <c r="I17" s="33">
        <f>SUM(I12:I16)</f>
        <v>0</v>
      </c>
      <c r="J17" s="33">
        <f>SUM(J12:J16)</f>
        <v>0</v>
      </c>
      <c r="K17" s="39"/>
      <c r="L17" s="124"/>
      <c r="M17" s="32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2:26" ht="13.5" thickBot="1" x14ac:dyDescent="0.3">
      <c r="B18" s="7"/>
      <c r="C18" s="7"/>
      <c r="D18" s="7"/>
      <c r="E18" s="7"/>
      <c r="F18" s="7"/>
      <c r="G18" s="7"/>
      <c r="H18" s="8"/>
      <c r="I18" s="65"/>
      <c r="K18" s="39"/>
      <c r="L18" s="66"/>
    </row>
    <row r="19" spans="2:26" ht="15.75" x14ac:dyDescent="0.2">
      <c r="B19" s="9" t="s">
        <v>28</v>
      </c>
      <c r="C19" s="48"/>
      <c r="D19" s="48"/>
      <c r="E19" s="48"/>
      <c r="F19" s="112" t="s">
        <v>33</v>
      </c>
      <c r="G19" s="113">
        <v>0.02</v>
      </c>
      <c r="H19" s="10"/>
      <c r="I19" s="63"/>
      <c r="J19" s="67"/>
      <c r="K19" s="38" t="s">
        <v>17</v>
      </c>
    </row>
    <row r="20" spans="2:26" ht="12.75" x14ac:dyDescent="0.25">
      <c r="B20" s="42" t="s">
        <v>25</v>
      </c>
      <c r="C20" s="50"/>
      <c r="D20" s="50"/>
      <c r="E20" s="50"/>
      <c r="F20" s="100" t="s">
        <v>35</v>
      </c>
      <c r="G20" s="102">
        <v>0</v>
      </c>
      <c r="H20" s="68">
        <f>G20</f>
        <v>0</v>
      </c>
      <c r="I20" s="68">
        <f>H20*(1+$G$19)</f>
        <v>0</v>
      </c>
      <c r="J20" s="68">
        <f>I20*(1+$G$19)</f>
        <v>0</v>
      </c>
      <c r="K20" s="38" t="s">
        <v>18</v>
      </c>
      <c r="L20" s="91"/>
      <c r="M20" s="60"/>
      <c r="N20" s="60"/>
      <c r="O20" s="60"/>
      <c r="P20" s="60"/>
      <c r="Q20" s="60"/>
      <c r="R20" s="60"/>
    </row>
    <row r="21" spans="2:26" ht="12.75" x14ac:dyDescent="0.25">
      <c r="B21" s="11" t="s">
        <v>24</v>
      </c>
      <c r="C21" s="49"/>
      <c r="D21" s="49"/>
      <c r="E21" s="49"/>
      <c r="F21" s="87" t="s">
        <v>36</v>
      </c>
      <c r="G21" s="102">
        <v>0</v>
      </c>
      <c r="H21" s="68">
        <f>G21*H9</f>
        <v>0</v>
      </c>
      <c r="I21" s="68">
        <f>G21*(1+$G$19)*I9</f>
        <v>0</v>
      </c>
      <c r="J21" s="68">
        <f>G21*(1+$G$19)*(1+$G$19)*J9</f>
        <v>0</v>
      </c>
      <c r="K21" s="38" t="s">
        <v>19</v>
      </c>
      <c r="L21" s="92"/>
      <c r="M21" s="60"/>
      <c r="N21" s="60"/>
      <c r="O21" s="60"/>
      <c r="P21" s="60"/>
      <c r="Q21" s="60"/>
      <c r="R21" s="60"/>
    </row>
    <row r="22" spans="2:26" ht="12.75" x14ac:dyDescent="0.25">
      <c r="B22" s="11" t="s">
        <v>23</v>
      </c>
      <c r="C22" s="49"/>
      <c r="D22" s="49"/>
      <c r="E22" s="49"/>
      <c r="F22" s="87" t="s">
        <v>35</v>
      </c>
      <c r="G22" s="102">
        <v>0</v>
      </c>
      <c r="H22" s="12">
        <f>G22</f>
        <v>0</v>
      </c>
      <c r="I22" s="68">
        <f t="shared" ref="I22:J26" si="0">H22*(1+$G$19)</f>
        <v>0</v>
      </c>
      <c r="J22" s="68">
        <f t="shared" si="0"/>
        <v>0</v>
      </c>
      <c r="K22" s="38" t="s">
        <v>22</v>
      </c>
      <c r="L22" s="92"/>
      <c r="M22" s="60"/>
      <c r="N22" s="60"/>
      <c r="O22" s="60"/>
      <c r="P22" s="60"/>
      <c r="Q22" s="60"/>
      <c r="R22" s="60"/>
    </row>
    <row r="23" spans="2:26" ht="12.75" x14ac:dyDescent="0.25">
      <c r="B23" s="42" t="s">
        <v>39</v>
      </c>
      <c r="C23" s="50"/>
      <c r="D23" s="50"/>
      <c r="E23" s="50"/>
      <c r="F23" s="100" t="s">
        <v>38</v>
      </c>
      <c r="G23" s="102">
        <v>0</v>
      </c>
      <c r="H23" s="68">
        <f>G23*12</f>
        <v>0</v>
      </c>
      <c r="I23" s="68">
        <f t="shared" si="0"/>
        <v>0</v>
      </c>
      <c r="J23" s="68">
        <f t="shared" si="0"/>
        <v>0</v>
      </c>
      <c r="K23" s="38" t="s">
        <v>60</v>
      </c>
      <c r="L23" s="94"/>
      <c r="M23" s="60"/>
      <c r="N23" s="60"/>
      <c r="O23" s="60"/>
      <c r="P23" s="60"/>
      <c r="Q23" s="60"/>
      <c r="R23" s="60"/>
    </row>
    <row r="24" spans="2:26" ht="12.75" x14ac:dyDescent="0.25">
      <c r="B24" s="42" t="s">
        <v>61</v>
      </c>
      <c r="C24" s="50"/>
      <c r="D24" s="50"/>
      <c r="E24" s="50"/>
      <c r="F24" s="100" t="s">
        <v>35</v>
      </c>
      <c r="G24" s="102">
        <v>0</v>
      </c>
      <c r="H24" s="68">
        <f>G24*12</f>
        <v>0</v>
      </c>
      <c r="I24" s="68">
        <f t="shared" si="0"/>
        <v>0</v>
      </c>
      <c r="J24" s="68">
        <f t="shared" si="0"/>
        <v>0</v>
      </c>
      <c r="K24" s="38" t="s">
        <v>63</v>
      </c>
      <c r="L24" s="94"/>
      <c r="M24" s="60"/>
      <c r="N24" s="60"/>
      <c r="O24" s="60"/>
      <c r="P24" s="60"/>
      <c r="Q24" s="60"/>
      <c r="R24" s="60"/>
    </row>
    <row r="25" spans="2:26" ht="12.75" x14ac:dyDescent="0.25">
      <c r="B25" s="42" t="s">
        <v>62</v>
      </c>
      <c r="C25" s="50"/>
      <c r="D25" s="50"/>
      <c r="E25" s="50"/>
      <c r="F25" s="100" t="s">
        <v>35</v>
      </c>
      <c r="G25" s="102">
        <v>0</v>
      </c>
      <c r="H25" s="68">
        <f>G25*12</f>
        <v>0</v>
      </c>
      <c r="I25" s="68">
        <f t="shared" si="0"/>
        <v>0</v>
      </c>
      <c r="J25" s="68">
        <f t="shared" si="0"/>
        <v>0</v>
      </c>
      <c r="K25" s="38" t="s">
        <v>64</v>
      </c>
      <c r="L25" s="94"/>
      <c r="M25" s="60"/>
      <c r="N25" s="60"/>
      <c r="O25" s="60"/>
      <c r="P25" s="60"/>
      <c r="Q25" s="60"/>
      <c r="R25" s="60"/>
    </row>
    <row r="26" spans="2:26" ht="13" x14ac:dyDescent="0.35">
      <c r="B26" s="11" t="s">
        <v>40</v>
      </c>
      <c r="C26" s="49"/>
      <c r="D26" s="49"/>
      <c r="E26" s="49"/>
      <c r="F26" s="87" t="s">
        <v>34</v>
      </c>
      <c r="G26" s="93">
        <v>60000</v>
      </c>
      <c r="H26" s="12">
        <f>G26</f>
        <v>60000</v>
      </c>
      <c r="I26" s="68">
        <f t="shared" si="0"/>
        <v>61200</v>
      </c>
      <c r="J26" s="68">
        <f t="shared" si="0"/>
        <v>62424</v>
      </c>
      <c r="K26" s="38" t="s">
        <v>65</v>
      </c>
      <c r="L26" s="92"/>
      <c r="M26" s="60"/>
      <c r="N26" s="60"/>
      <c r="O26" s="60"/>
      <c r="P26" s="60"/>
      <c r="Q26" s="60"/>
      <c r="R26" s="60"/>
    </row>
    <row r="27" spans="2:26" ht="13.5" thickBot="1" x14ac:dyDescent="0.4">
      <c r="B27" s="120" t="s">
        <v>29</v>
      </c>
      <c r="C27" s="51"/>
      <c r="D27" s="51"/>
      <c r="E27" s="51"/>
      <c r="F27" s="51"/>
      <c r="G27" s="51"/>
      <c r="H27" s="33">
        <f>SUM(H20:H26)</f>
        <v>60000</v>
      </c>
      <c r="I27" s="33">
        <f>SUM(I20:I26)</f>
        <v>61200</v>
      </c>
      <c r="J27" s="33">
        <f>SUM(J20:J26)</f>
        <v>62424</v>
      </c>
      <c r="K27" s="38"/>
      <c r="L27" s="94"/>
      <c r="M27" s="60"/>
      <c r="N27" s="60"/>
      <c r="O27" s="60"/>
      <c r="P27" s="60"/>
      <c r="Q27" s="60"/>
      <c r="R27" s="60"/>
    </row>
    <row r="28" spans="2:26" ht="13" x14ac:dyDescent="0.35">
      <c r="B28" s="14"/>
      <c r="C28" s="14"/>
      <c r="D28" s="14"/>
      <c r="E28" s="14"/>
      <c r="F28" s="14"/>
      <c r="G28" s="14"/>
      <c r="H28" s="15"/>
      <c r="J28" s="16"/>
      <c r="K28" s="39"/>
      <c r="L28" s="94"/>
      <c r="M28" s="60"/>
      <c r="N28" s="60"/>
      <c r="O28" s="60"/>
      <c r="P28" s="60"/>
      <c r="Q28" s="60"/>
      <c r="R28" s="60"/>
    </row>
    <row r="29" spans="2:26" ht="13" x14ac:dyDescent="0.35">
      <c r="B29" s="119" t="s">
        <v>7</v>
      </c>
      <c r="C29" s="44"/>
      <c r="D29" s="44"/>
      <c r="E29" s="44"/>
      <c r="F29" s="44"/>
      <c r="G29" s="44"/>
      <c r="H29" s="45">
        <f>H17+H27</f>
        <v>60000</v>
      </c>
      <c r="I29" s="45">
        <f>I17+I27</f>
        <v>61200</v>
      </c>
      <c r="J29" s="45">
        <f>J17+J27</f>
        <v>62424</v>
      </c>
      <c r="K29" s="69"/>
      <c r="L29" s="60"/>
      <c r="M29" s="60"/>
      <c r="N29" s="61"/>
      <c r="O29" s="61"/>
      <c r="P29" s="60"/>
      <c r="Q29" s="60"/>
      <c r="R29" s="60"/>
    </row>
    <row r="30" spans="2:26" s="60" customFormat="1" ht="13" x14ac:dyDescent="0.35">
      <c r="B30" s="119" t="s">
        <v>27</v>
      </c>
      <c r="C30" s="44"/>
      <c r="D30" s="44"/>
      <c r="E30" s="44"/>
      <c r="F30" s="44"/>
      <c r="G30" s="44"/>
      <c r="H30" s="45"/>
      <c r="I30" s="45"/>
      <c r="J30" s="45">
        <f>SUM(H29:J29)</f>
        <v>183624</v>
      </c>
      <c r="K30" s="70"/>
      <c r="N30" s="61"/>
      <c r="O30" s="61"/>
    </row>
    <row r="31" spans="2:26" ht="10.5" customHeight="1" thickBot="1" x14ac:dyDescent="0.4">
      <c r="B31" s="17"/>
      <c r="C31" s="17"/>
      <c r="D31" s="17"/>
      <c r="E31" s="17"/>
      <c r="F31" s="95"/>
      <c r="G31" s="95"/>
      <c r="H31" s="96"/>
      <c r="I31" s="97"/>
      <c r="J31" s="97"/>
      <c r="K31" s="69"/>
      <c r="L31" s="60"/>
      <c r="M31" s="60"/>
      <c r="N31" s="60"/>
      <c r="O31" s="60"/>
      <c r="P31" s="60"/>
      <c r="Q31" s="60"/>
      <c r="R31" s="60"/>
    </row>
    <row r="32" spans="2:26" ht="15.75" customHeight="1" x14ac:dyDescent="0.35">
      <c r="B32" s="18" t="s">
        <v>8</v>
      </c>
      <c r="C32" s="52"/>
      <c r="D32" s="52"/>
      <c r="E32" s="52"/>
      <c r="F32" s="52"/>
      <c r="G32" s="52"/>
      <c r="H32" s="19"/>
      <c r="I32" s="71"/>
      <c r="J32" s="72"/>
      <c r="K32" s="50"/>
      <c r="L32" s="60"/>
      <c r="M32" s="60"/>
      <c r="N32" s="60"/>
      <c r="O32" s="60"/>
      <c r="P32" s="60"/>
      <c r="Q32" s="60"/>
      <c r="R32" s="60"/>
    </row>
    <row r="33" spans="2:11" x14ac:dyDescent="0.35">
      <c r="B33" s="23" t="s">
        <v>51</v>
      </c>
      <c r="C33" s="53"/>
      <c r="D33" s="53"/>
      <c r="E33" s="53"/>
      <c r="F33" s="53"/>
      <c r="G33" s="53"/>
      <c r="H33" s="13">
        <v>0</v>
      </c>
      <c r="I33" s="13">
        <v>0</v>
      </c>
      <c r="J33" s="20">
        <v>0</v>
      </c>
      <c r="K33" s="50"/>
    </row>
    <row r="34" spans="2:11" x14ac:dyDescent="0.35">
      <c r="B34" s="23" t="s">
        <v>52</v>
      </c>
      <c r="C34" s="53"/>
      <c r="D34" s="53"/>
      <c r="E34" s="53"/>
      <c r="F34" s="53"/>
      <c r="G34" s="53"/>
      <c r="H34" s="13">
        <v>0</v>
      </c>
      <c r="I34" s="13">
        <v>0</v>
      </c>
      <c r="J34" s="20">
        <v>0</v>
      </c>
      <c r="K34" s="50"/>
    </row>
    <row r="35" spans="2:11" x14ac:dyDescent="0.35">
      <c r="B35" s="23" t="s">
        <v>53</v>
      </c>
      <c r="C35" s="53"/>
      <c r="D35" s="53"/>
      <c r="E35" s="53"/>
      <c r="F35" s="53"/>
      <c r="G35" s="53"/>
      <c r="H35" s="13">
        <v>0</v>
      </c>
      <c r="I35" s="13">
        <v>0</v>
      </c>
      <c r="J35" s="20">
        <v>0</v>
      </c>
      <c r="K35" s="50"/>
    </row>
    <row r="36" spans="2:11" x14ac:dyDescent="0.35">
      <c r="B36" s="23" t="s">
        <v>54</v>
      </c>
      <c r="C36" s="53"/>
      <c r="D36" s="53"/>
      <c r="E36" s="53"/>
      <c r="F36" s="53"/>
      <c r="G36" s="53"/>
      <c r="H36" s="13">
        <v>0</v>
      </c>
      <c r="I36" s="13">
        <v>0</v>
      </c>
      <c r="J36" s="20">
        <v>0</v>
      </c>
      <c r="K36" s="50"/>
    </row>
    <row r="37" spans="2:11" x14ac:dyDescent="0.35">
      <c r="B37" s="23" t="s">
        <v>55</v>
      </c>
      <c r="C37" s="53"/>
      <c r="D37" s="53"/>
      <c r="E37" s="53"/>
      <c r="F37" s="53"/>
      <c r="G37" s="53"/>
      <c r="H37" s="13">
        <v>0</v>
      </c>
      <c r="I37" s="13">
        <v>0</v>
      </c>
      <c r="J37" s="20">
        <v>0</v>
      </c>
      <c r="K37" s="50"/>
    </row>
    <row r="38" spans="2:11" ht="13" x14ac:dyDescent="0.35">
      <c r="B38" s="35" t="s">
        <v>9</v>
      </c>
      <c r="C38" s="54"/>
      <c r="D38" s="54"/>
      <c r="E38" s="54"/>
      <c r="F38" s="54"/>
      <c r="G38" s="54"/>
      <c r="H38" s="34">
        <f>H29-SUM(H33:H37)</f>
        <v>60000</v>
      </c>
      <c r="I38" s="34">
        <f>I29-SUM(I33:I37)</f>
        <v>61200</v>
      </c>
      <c r="J38" s="36">
        <f>J29-SUM(J33:J37)</f>
        <v>62424</v>
      </c>
      <c r="K38" s="69"/>
    </row>
    <row r="39" spans="2:11" ht="13.5" thickBot="1" x14ac:dyDescent="0.4">
      <c r="B39" s="21" t="s">
        <v>26</v>
      </c>
      <c r="C39" s="55"/>
      <c r="D39" s="55"/>
      <c r="E39" s="55"/>
      <c r="F39" s="55"/>
      <c r="G39" s="55"/>
      <c r="H39" s="22"/>
      <c r="I39" s="22"/>
      <c r="J39" s="37">
        <f>SUM(H38:J38)</f>
        <v>183624</v>
      </c>
      <c r="K39" s="69"/>
    </row>
    <row r="40" spans="2:11" ht="13" thickBot="1" x14ac:dyDescent="0.4"/>
    <row r="41" spans="2:11" ht="13" x14ac:dyDescent="0.35">
      <c r="B41" s="24" t="s">
        <v>10</v>
      </c>
      <c r="C41" s="56"/>
      <c r="D41" s="56"/>
      <c r="E41" s="56"/>
      <c r="F41" s="56"/>
      <c r="G41" s="56"/>
      <c r="H41" s="73"/>
      <c r="I41" s="73"/>
      <c r="J41" s="74"/>
    </row>
    <row r="42" spans="2:11" ht="13" x14ac:dyDescent="0.35">
      <c r="B42" s="41" t="s">
        <v>50</v>
      </c>
      <c r="C42" s="58"/>
      <c r="D42" s="58"/>
      <c r="E42" s="58"/>
      <c r="F42" s="98"/>
      <c r="G42" s="98"/>
      <c r="H42" s="75"/>
      <c r="I42" s="75"/>
      <c r="J42" s="76"/>
    </row>
    <row r="43" spans="2:11" ht="13" x14ac:dyDescent="0.35">
      <c r="B43" s="41" t="s">
        <v>57</v>
      </c>
      <c r="C43" s="58"/>
      <c r="D43" s="58"/>
      <c r="E43" s="58"/>
      <c r="F43" s="98"/>
      <c r="G43" s="98"/>
      <c r="H43" s="75"/>
      <c r="I43" s="75"/>
      <c r="J43" s="76"/>
    </row>
    <row r="44" spans="2:11" ht="13" x14ac:dyDescent="0.35">
      <c r="B44" s="41" t="s">
        <v>58</v>
      </c>
      <c r="C44" s="58"/>
      <c r="D44" s="58"/>
      <c r="E44" s="58"/>
      <c r="F44" s="98"/>
      <c r="G44" s="98"/>
      <c r="H44" s="75"/>
      <c r="I44" s="75"/>
      <c r="J44" s="76"/>
    </row>
    <row r="45" spans="2:11" ht="13" x14ac:dyDescent="0.35">
      <c r="B45" s="41" t="s">
        <v>59</v>
      </c>
      <c r="C45" s="58"/>
      <c r="D45" s="58"/>
      <c r="E45" s="58"/>
      <c r="F45" s="98"/>
      <c r="G45" s="98"/>
      <c r="H45" s="75"/>
      <c r="I45" s="75"/>
      <c r="J45" s="76"/>
    </row>
    <row r="46" spans="2:11" ht="13" x14ac:dyDescent="0.35">
      <c r="B46" s="40" t="str">
        <f>"e) All salary categories take into account a "&amp;TEXT(G11,"0.0%")&amp;" annual cost of living adjustment (COLA)"</f>
        <v>e) All salary categories take into account a 3.0% annual cost of living adjustment (COLA)</v>
      </c>
      <c r="C46" s="57"/>
      <c r="D46" s="57"/>
      <c r="E46" s="57"/>
      <c r="F46" s="99"/>
      <c r="G46" s="99"/>
      <c r="H46" s="77"/>
      <c r="I46" s="77"/>
      <c r="J46" s="78"/>
    </row>
    <row r="47" spans="2:11" ht="13" x14ac:dyDescent="0.35">
      <c r="B47" s="40" t="str">
        <f>"f) Benefits for FTEs assume these costs equate to "&amp;TEXT(G16,"0.0%")&amp;" of salary costs"</f>
        <v>f) Benefits for FTEs assume these costs equate to 33.0% of salary costs</v>
      </c>
      <c r="C47" s="57"/>
      <c r="D47" s="57"/>
      <c r="E47" s="57"/>
      <c r="F47" s="99"/>
      <c r="G47" s="99"/>
      <c r="H47" s="77"/>
      <c r="I47" s="77"/>
      <c r="J47" s="78"/>
    </row>
    <row r="48" spans="2:11" ht="13" x14ac:dyDescent="0.35">
      <c r="B48" s="40" t="str">
        <f>"g) All operational cost categories take into account a "&amp;TEXT(G19,"0.0%")&amp;" annual inflation adjustment"</f>
        <v>g) All operational cost categories take into account a 2.0% annual inflation adjustment</v>
      </c>
      <c r="C48" s="57"/>
      <c r="D48" s="57"/>
      <c r="E48" s="57"/>
      <c r="F48" s="99"/>
      <c r="G48" s="99"/>
      <c r="H48" s="77"/>
      <c r="I48" s="77"/>
      <c r="J48" s="78"/>
    </row>
    <row r="49" spans="2:10" x14ac:dyDescent="0.35">
      <c r="B49" s="40" t="str">
        <f>"h) Assumes "&amp;TEXT(G20/1000,"$00K")&amp;" per year based on estimates from comparable backbone budgets"</f>
        <v>h) Assumes $00K per year based on estimates from comparable backbone budgets</v>
      </c>
      <c r="C49" s="57"/>
      <c r="D49" s="57"/>
      <c r="E49" s="57"/>
      <c r="F49" s="77"/>
      <c r="G49" s="77"/>
      <c r="H49" s="77"/>
      <c r="I49" s="77"/>
      <c r="J49" s="78"/>
    </row>
    <row r="50" spans="2:10" x14ac:dyDescent="0.35">
      <c r="B50" s="40" t="str">
        <f>"i) Assumes "&amp;TEXT(G21/1000,"$00K")&amp;" per year per FTE based on estimates from comparable backbone budgets"</f>
        <v>i) Assumes $00K per year per FTE based on estimates from comparable backbone budgets</v>
      </c>
      <c r="C50" s="57"/>
      <c r="D50" s="57"/>
      <c r="E50" s="57"/>
      <c r="F50" s="77"/>
      <c r="G50" s="77"/>
      <c r="H50" s="77"/>
      <c r="I50" s="77"/>
      <c r="J50" s="78"/>
    </row>
    <row r="51" spans="2:10" x14ac:dyDescent="0.35">
      <c r="B51" s="40" t="str">
        <f>"j) Assumes "&amp;TEXT(G22/1000,"$00K")&amp;" per year based on estimates from comparable backbone budgets"</f>
        <v>j) Assumes $00K per year based on estimates from comparable backbone budgets</v>
      </c>
      <c r="C51" s="57"/>
      <c r="D51" s="57"/>
      <c r="E51" s="57"/>
      <c r="F51" s="77"/>
      <c r="G51" s="77"/>
      <c r="H51" s="77"/>
      <c r="I51" s="77"/>
      <c r="J51" s="78"/>
    </row>
    <row r="52" spans="2:10" x14ac:dyDescent="0.35">
      <c r="B52" s="40" t="str">
        <f>"k) Assumes $"&amp;TEXT(G23,0)&amp;" per month based on (insert data source or assumptions here)"</f>
        <v>k) Assumes $0 per month based on (insert data source or assumptions here)</v>
      </c>
      <c r="C52" s="57"/>
      <c r="D52" s="57"/>
      <c r="E52" s="57"/>
      <c r="F52" s="77"/>
      <c r="G52" s="77"/>
      <c r="H52" s="77"/>
      <c r="I52" s="77"/>
      <c r="J52" s="78"/>
    </row>
    <row r="53" spans="2:10" x14ac:dyDescent="0.35">
      <c r="B53" s="40" t="str">
        <f>"l) Assumes $"&amp;TEXT(G24,0)&amp;" per month based on (insert data source or assumptions here)"</f>
        <v>l) Assumes $0 per month based on (insert data source or assumptions here)</v>
      </c>
      <c r="C53" s="57"/>
      <c r="D53" s="57"/>
      <c r="E53" s="57"/>
      <c r="F53" s="77"/>
      <c r="G53" s="77"/>
      <c r="H53" s="77"/>
      <c r="I53" s="77"/>
      <c r="J53" s="78"/>
    </row>
    <row r="54" spans="2:10" x14ac:dyDescent="0.35">
      <c r="B54" s="40" t="str">
        <f>"m) Assumes $"&amp;TEXT(G25,0)&amp;" per month based on (insert data source or assumptions here)"</f>
        <v>m) Assumes $0 per month based on (insert data source or assumptions here)</v>
      </c>
      <c r="C54" s="57"/>
      <c r="D54" s="57"/>
      <c r="E54" s="57"/>
      <c r="F54" s="77"/>
      <c r="G54" s="77"/>
      <c r="H54" s="77"/>
      <c r="I54" s="77"/>
      <c r="J54" s="78"/>
    </row>
    <row r="55" spans="2:10" x14ac:dyDescent="0.35">
      <c r="B55" s="40" t="s">
        <v>66</v>
      </c>
      <c r="C55" s="57"/>
      <c r="D55" s="57"/>
      <c r="E55" s="57"/>
      <c r="F55" s="77"/>
      <c r="G55" s="77"/>
      <c r="H55" s="77"/>
      <c r="I55" s="77"/>
      <c r="J55" s="78"/>
    </row>
    <row r="56" spans="2:10" x14ac:dyDescent="0.35">
      <c r="B56" s="115">
        <v>10000</v>
      </c>
      <c r="C56" s="118" t="s">
        <v>47</v>
      </c>
      <c r="D56" s="57"/>
      <c r="E56" s="57"/>
      <c r="F56" s="57"/>
      <c r="G56" s="57"/>
      <c r="H56" s="57"/>
      <c r="I56" s="57"/>
      <c r="J56" s="114"/>
    </row>
    <row r="57" spans="2:10" x14ac:dyDescent="0.35">
      <c r="B57" s="116">
        <f>AVERAGE(B56,B58)</f>
        <v>60000</v>
      </c>
      <c r="C57" s="118" t="s">
        <v>45</v>
      </c>
      <c r="D57" s="57"/>
      <c r="E57" s="57"/>
      <c r="F57" s="57"/>
      <c r="G57" s="57"/>
      <c r="H57" s="57"/>
      <c r="I57" s="57"/>
      <c r="J57" s="114"/>
    </row>
    <row r="58" spans="2:10" ht="29.25" customHeight="1" thickBot="1" x14ac:dyDescent="0.4">
      <c r="B58" s="117">
        <v>110000</v>
      </c>
      <c r="C58" s="125" t="s">
        <v>48</v>
      </c>
      <c r="D58" s="126"/>
      <c r="E58" s="126"/>
      <c r="F58" s="126"/>
      <c r="G58" s="126"/>
      <c r="H58" s="126"/>
      <c r="I58" s="126"/>
      <c r="J58" s="127"/>
    </row>
    <row r="59" spans="2:10" x14ac:dyDescent="0.35">
      <c r="B59" s="79"/>
      <c r="C59" s="79"/>
      <c r="D59" s="79"/>
      <c r="E59" s="79"/>
      <c r="F59" s="79"/>
      <c r="G59" s="79"/>
      <c r="H59" s="80"/>
      <c r="I59" s="79"/>
      <c r="J59" s="79"/>
    </row>
  </sheetData>
  <mergeCells count="1">
    <mergeCell ref="C58:J58"/>
  </mergeCells>
  <dataValidations count="2">
    <dataValidation type="list" allowBlank="1" showInputMessage="1" showErrorMessage="1" sqref="F5:F8">
      <formula1>C$4:E$4</formula1>
    </dataValidation>
    <dataValidation type="list" allowBlank="1" showInputMessage="1" showErrorMessage="1" sqref="G26">
      <formula1>$B$56:$B$58</formula1>
    </dataValidation>
  </dataValidations>
  <pageMargins left="0.7" right="0.7" top="0.75" bottom="0.75" header="0.3" footer="0.3"/>
  <pageSetup scale="65" orientation="landscape" r:id="rId1"/>
  <headerFooter>
    <oddFooter xml:space="preserve">&amp;CREVISED DRAFT - 1/7/2011
</oddFooter>
  </headerFooter>
  <ignoredErrors>
    <ignoredError sqref="H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ECEW Backbone 3-Year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2015-07-01T14:55:49Z</dcterms:created>
  <dcterms:modified xsi:type="dcterms:W3CDTF">2015-10-27T21:29:44Z</dcterms:modified>
</cp:coreProperties>
</file>